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10080" activeTab="3"/>
  </bookViews>
  <sheets>
    <sheet name="Лист2" sheetId="2" r:id="rId1"/>
    <sheet name="Лист3" sheetId="3" r:id="rId2"/>
    <sheet name="Лист4" sheetId="4" r:id="rId3"/>
    <sheet name="Лист5" sheetId="5" r:id="rId4"/>
  </sheets>
  <calcPr calcId="125725"/>
</workbook>
</file>

<file path=xl/calcChain.xml><?xml version="1.0" encoding="utf-8"?>
<calcChain xmlns="http://schemas.openxmlformats.org/spreadsheetml/2006/main">
  <c r="E3" i="4"/>
  <c r="F3"/>
  <c r="E4"/>
  <c r="F4"/>
  <c r="D24"/>
  <c r="B24"/>
  <c r="F23"/>
  <c r="G23" s="1"/>
  <c r="D23"/>
  <c r="C23"/>
  <c r="E23" s="1"/>
  <c r="B23"/>
  <c r="F22"/>
  <c r="G22" s="1"/>
  <c r="D22"/>
  <c r="C22"/>
  <c r="E22" s="1"/>
  <c r="B22"/>
  <c r="G21"/>
  <c r="F21"/>
  <c r="E21"/>
  <c r="D21"/>
  <c r="C21"/>
  <c r="B21"/>
  <c r="F20"/>
  <c r="G20" s="1"/>
  <c r="E20"/>
  <c r="D20"/>
  <c r="C20"/>
  <c r="B20"/>
  <c r="F19"/>
  <c r="G19" s="1"/>
  <c r="D19"/>
  <c r="C19"/>
  <c r="E19" s="1"/>
  <c r="B19"/>
  <c r="G18"/>
  <c r="F18"/>
  <c r="D18"/>
  <c r="C18"/>
  <c r="E18" s="1"/>
  <c r="B18"/>
  <c r="G17"/>
  <c r="F17"/>
  <c r="E17"/>
  <c r="D17"/>
  <c r="C17"/>
  <c r="B17"/>
  <c r="F16"/>
  <c r="G16" s="1"/>
  <c r="E16"/>
  <c r="D16"/>
  <c r="C16"/>
  <c r="B16"/>
  <c r="F15"/>
  <c r="G15" s="1"/>
  <c r="D15"/>
  <c r="C15"/>
  <c r="E15" s="1"/>
  <c r="B15"/>
  <c r="G14"/>
  <c r="F14"/>
  <c r="D14"/>
  <c r="C14"/>
  <c r="E14" s="1"/>
  <c r="B14"/>
  <c r="G13"/>
  <c r="F13"/>
  <c r="E13"/>
  <c r="D13"/>
  <c r="C13"/>
  <c r="B13"/>
  <c r="D12"/>
  <c r="G12" s="1"/>
  <c r="C12"/>
  <c r="E12" s="1"/>
  <c r="B12"/>
  <c r="G11"/>
  <c r="F11"/>
  <c r="D11"/>
  <c r="C11"/>
  <c r="E11" s="1"/>
  <c r="B11"/>
  <c r="G10"/>
  <c r="F10"/>
  <c r="E10"/>
  <c r="D10"/>
  <c r="C10"/>
  <c r="B10"/>
  <c r="F9"/>
  <c r="G9" s="1"/>
  <c r="E9"/>
  <c r="D9"/>
  <c r="C9"/>
  <c r="B9"/>
  <c r="F8"/>
  <c r="D8"/>
  <c r="G8" s="1"/>
  <c r="C8"/>
  <c r="E8" s="1"/>
  <c r="B8"/>
  <c r="G7"/>
  <c r="F7"/>
  <c r="D7"/>
  <c r="C7"/>
  <c r="E7" s="1"/>
  <c r="B7"/>
  <c r="G6"/>
  <c r="F6"/>
  <c r="E6"/>
  <c r="D6"/>
  <c r="C6"/>
  <c r="B6"/>
  <c r="F5"/>
  <c r="G5" s="1"/>
  <c r="E5"/>
  <c r="D5"/>
  <c r="B5"/>
  <c r="D4"/>
  <c r="B4"/>
  <c r="D3"/>
  <c r="B3"/>
  <c r="F16" i="3"/>
  <c r="G16" s="1"/>
  <c r="F15"/>
  <c r="G15" s="1"/>
  <c r="F14"/>
  <c r="G14" s="1"/>
  <c r="G23"/>
  <c r="F23"/>
  <c r="G22"/>
  <c r="F22"/>
  <c r="F21"/>
  <c r="G21" s="1"/>
  <c r="F20"/>
  <c r="G20" s="1"/>
  <c r="F18"/>
  <c r="G18" s="1"/>
  <c r="F19"/>
  <c r="G19" s="1"/>
  <c r="F17"/>
  <c r="G17" s="1"/>
  <c r="F13"/>
  <c r="F11"/>
  <c r="G11" s="1"/>
  <c r="F10"/>
  <c r="G10" s="1"/>
  <c r="G9"/>
  <c r="G12"/>
  <c r="G13"/>
  <c r="F9"/>
  <c r="G8"/>
  <c r="F8"/>
  <c r="G6"/>
  <c r="G7"/>
  <c r="G5"/>
  <c r="F5"/>
  <c r="F6"/>
  <c r="F7"/>
  <c r="C15"/>
  <c r="E15" s="1"/>
  <c r="C23"/>
  <c r="C22"/>
  <c r="E22" s="1"/>
  <c r="E5"/>
  <c r="C21"/>
  <c r="E21" s="1"/>
  <c r="C20"/>
  <c r="C18"/>
  <c r="B18"/>
  <c r="D18"/>
  <c r="C19"/>
  <c r="C17"/>
  <c r="C16"/>
  <c r="C13"/>
  <c r="C14"/>
  <c r="C12"/>
  <c r="E12" s="1"/>
  <c r="C11"/>
  <c r="E11" s="1"/>
  <c r="C10"/>
  <c r="C9"/>
  <c r="C8"/>
  <c r="E8" s="1"/>
  <c r="C7"/>
  <c r="E7" s="1"/>
  <c r="C6"/>
  <c r="F32"/>
  <c r="E32"/>
  <c r="D32"/>
  <c r="F31"/>
  <c r="E31"/>
  <c r="D31"/>
  <c r="B24"/>
  <c r="D24"/>
  <c r="B23"/>
  <c r="D23"/>
  <c r="B22"/>
  <c r="D22"/>
  <c r="B21"/>
  <c r="D21"/>
  <c r="E6"/>
  <c r="B20"/>
  <c r="D20"/>
  <c r="E20" s="1"/>
  <c r="E14"/>
  <c r="D4"/>
  <c r="D5"/>
  <c r="D6"/>
  <c r="D7"/>
  <c r="D8"/>
  <c r="D9"/>
  <c r="D10"/>
  <c r="E10" s="1"/>
  <c r="D11"/>
  <c r="D12"/>
  <c r="D13"/>
  <c r="D14"/>
  <c r="D15"/>
  <c r="D16"/>
  <c r="D17"/>
  <c r="D19"/>
  <c r="D3"/>
  <c r="B19"/>
  <c r="B17"/>
  <c r="B16"/>
  <c r="B15"/>
  <c r="B14"/>
  <c r="B13"/>
  <c r="B12"/>
  <c r="B11"/>
  <c r="B10"/>
  <c r="B9"/>
  <c r="B3"/>
  <c r="B4"/>
  <c r="B5"/>
  <c r="B6"/>
  <c r="B7"/>
  <c r="B8"/>
  <c r="E23" l="1"/>
  <c r="E18"/>
  <c r="E19"/>
  <c r="E17"/>
  <c r="E16"/>
  <c r="E13"/>
  <c r="E9"/>
</calcChain>
</file>

<file path=xl/sharedStrings.xml><?xml version="1.0" encoding="utf-8"?>
<sst xmlns="http://schemas.openxmlformats.org/spreadsheetml/2006/main" count="68" uniqueCount="55">
  <si>
    <t>A: yellow Az: Blue B: White G: Gray M: brown N: Black A: Red Rs: Pink V: Green Vc: Light Green Saw: Violet</t>
  </si>
  <si>
    <t>А: желтый Аз: Синий Б: белый Г: серый М: коричневый Н: черный А: Красный Р: Розовый В: зеленый Вк: Светло-зеленый Пила: Фиолетовый</t>
  </si>
  <si>
    <t>Az: Azul</t>
  </si>
  <si>
    <t>B: Blanco</t>
  </si>
  <si>
    <t>G: Gris</t>
  </si>
  <si>
    <t>M: Marrón</t>
  </si>
  <si>
    <t>N: Negro</t>
  </si>
  <si>
    <t>R: Rojo</t>
  </si>
  <si>
    <t>Rs: Rosado</t>
  </si>
  <si>
    <t>V: Verde</t>
  </si>
  <si>
    <t>Vc: Verde Claro</t>
  </si>
  <si>
    <t>Vi: Violeta</t>
  </si>
  <si>
    <t>yellow</t>
  </si>
  <si>
    <t>желтый</t>
  </si>
  <si>
    <t>Blue</t>
  </si>
  <si>
    <t>Синий</t>
  </si>
  <si>
    <t>White</t>
  </si>
  <si>
    <t>белый</t>
  </si>
  <si>
    <t>Gray</t>
  </si>
  <si>
    <t>серый</t>
  </si>
  <si>
    <t>brown</t>
  </si>
  <si>
    <t>коричневый</t>
  </si>
  <si>
    <t>Black</t>
  </si>
  <si>
    <t>черный</t>
  </si>
  <si>
    <t>Red</t>
  </si>
  <si>
    <t>Красный</t>
  </si>
  <si>
    <t>Pink</t>
  </si>
  <si>
    <t>Розовый</t>
  </si>
  <si>
    <t>Green</t>
  </si>
  <si>
    <t>зеленый</t>
  </si>
  <si>
    <t>Light Green</t>
  </si>
  <si>
    <t>Светло-зеленый</t>
  </si>
  <si>
    <t>Violet</t>
  </si>
  <si>
    <t>Фиолетовый</t>
  </si>
  <si>
    <t>Частота, Гц</t>
  </si>
  <si>
    <t>Об/мин</t>
  </si>
  <si>
    <t>Период, мс</t>
  </si>
  <si>
    <t>Blocked</t>
  </si>
  <si>
    <t>Магнето, углы</t>
  </si>
  <si>
    <t>Малый выступ, начало</t>
  </si>
  <si>
    <t>Малый выступ, конец</t>
  </si>
  <si>
    <t>Пауза, конец</t>
  </si>
  <si>
    <t>Большой выступ, конец</t>
  </si>
  <si>
    <t>Градусы</t>
  </si>
  <si>
    <t>Условия</t>
  </si>
  <si>
    <t>Напряжение на входе термодатчика = 3,9 В</t>
  </si>
  <si>
    <t>Опережение от спада 0-90°С, мс</t>
  </si>
  <si>
    <t>Опережение от спада 90-200°С, мс</t>
  </si>
  <si>
    <t>Опережение в градусах, 0-90°С</t>
  </si>
  <si>
    <t>Опережение в градусах, 90-200°С</t>
  </si>
  <si>
    <t>Опережение, грд 0-90°С</t>
  </si>
  <si>
    <t>Опережение, грд 90-200°С</t>
  </si>
  <si>
    <t>Опережение 90-200°С, мс</t>
  </si>
  <si>
    <t>Опережение 0-90°С, мс</t>
  </si>
  <si>
    <t>A: Amarillo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</si>
</sst>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rgb="FF3C404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4" fontId="0" fillId="0" borderId="0" xfId="0" applyNumberFormat="1"/>
    <xf numFmtId="164" fontId="0" fillId="2" borderId="0" xfId="0" applyNumberFormat="1" applyFill="1"/>
    <xf numFmtId="164" fontId="0" fillId="5" borderId="0" xfId="0" applyNumberFormat="1" applyFill="1"/>
    <xf numFmtId="164" fontId="0" fillId="3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1"/>
          <c:order val="0"/>
          <c:tx>
            <c:strRef>
              <c:f>Лист5!$B$2</c:f>
              <c:strCache>
                <c:ptCount val="1"/>
                <c:pt idx="0">
                  <c:v>Опережение, грд 0-90°С</c:v>
                </c:pt>
              </c:strCache>
            </c:strRef>
          </c:tx>
          <c:marker>
            <c:symbol val="none"/>
          </c:marker>
          <c:cat>
            <c:numRef>
              <c:f>Лист5!$A$3:$A$23</c:f>
              <c:numCache>
                <c:formatCode>General</c:formatCode>
                <c:ptCount val="21"/>
                <c:pt idx="0">
                  <c:v>300</c:v>
                </c:pt>
                <c:pt idx="1">
                  <c:v>600</c:v>
                </c:pt>
                <c:pt idx="2">
                  <c:v>1200</c:v>
                </c:pt>
                <c:pt idx="3">
                  <c:v>1800</c:v>
                </c:pt>
                <c:pt idx="4">
                  <c:v>2400</c:v>
                </c:pt>
                <c:pt idx="5">
                  <c:v>3000</c:v>
                </c:pt>
                <c:pt idx="6">
                  <c:v>3600</c:v>
                </c:pt>
                <c:pt idx="7">
                  <c:v>4200</c:v>
                </c:pt>
                <c:pt idx="8">
                  <c:v>4800</c:v>
                </c:pt>
                <c:pt idx="9">
                  <c:v>5400</c:v>
                </c:pt>
                <c:pt idx="10">
                  <c:v>6000</c:v>
                </c:pt>
                <c:pt idx="11">
                  <c:v>6600</c:v>
                </c:pt>
                <c:pt idx="12">
                  <c:v>7200</c:v>
                </c:pt>
                <c:pt idx="13">
                  <c:v>7800</c:v>
                </c:pt>
                <c:pt idx="14">
                  <c:v>8400</c:v>
                </c:pt>
                <c:pt idx="15">
                  <c:v>8700</c:v>
                </c:pt>
                <c:pt idx="16">
                  <c:v>9000</c:v>
                </c:pt>
                <c:pt idx="17">
                  <c:v>9060</c:v>
                </c:pt>
                <c:pt idx="18">
                  <c:v>9120</c:v>
                </c:pt>
                <c:pt idx="19">
                  <c:v>9180</c:v>
                </c:pt>
                <c:pt idx="20">
                  <c:v>9240</c:v>
                </c:pt>
              </c:numCache>
            </c:numRef>
          </c:cat>
          <c:val>
            <c:numRef>
              <c:f>Лист5!$B$3:$B$23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8.2079999999999966</c:v>
                </c:pt>
                <c:pt idx="4">
                  <c:v>22.464000000000002</c:v>
                </c:pt>
                <c:pt idx="5">
                  <c:v>26.639999999999993</c:v>
                </c:pt>
                <c:pt idx="6">
                  <c:v>27.647999999999993</c:v>
                </c:pt>
                <c:pt idx="7">
                  <c:v>27.216000000000012</c:v>
                </c:pt>
                <c:pt idx="8">
                  <c:v>27.647999999999996</c:v>
                </c:pt>
                <c:pt idx="9">
                  <c:v>27.539999999999996</c:v>
                </c:pt>
                <c:pt idx="10">
                  <c:v>27.72</c:v>
                </c:pt>
                <c:pt idx="11">
                  <c:v>27.72</c:v>
                </c:pt>
                <c:pt idx="12">
                  <c:v>26.956799999999991</c:v>
                </c:pt>
                <c:pt idx="13">
                  <c:v>28.548000000000002</c:v>
                </c:pt>
                <c:pt idx="14">
                  <c:v>27.216000000000005</c:v>
                </c:pt>
                <c:pt idx="15">
                  <c:v>26.099999999999998</c:v>
                </c:pt>
                <c:pt idx="16">
                  <c:v>14.04</c:v>
                </c:pt>
                <c:pt idx="17">
                  <c:v>9.7847999999999953</c:v>
                </c:pt>
                <c:pt idx="18">
                  <c:v>1.6416000000000015</c:v>
                </c:pt>
                <c:pt idx="19">
                  <c:v>-6.6096000000000057</c:v>
                </c:pt>
                <c:pt idx="20">
                  <c:v>-11.642399999999999</c:v>
                </c:pt>
              </c:numCache>
            </c:numRef>
          </c:val>
        </c:ser>
        <c:ser>
          <c:idx val="2"/>
          <c:order val="1"/>
          <c:tx>
            <c:strRef>
              <c:f>Лист5!$C$2</c:f>
              <c:strCache>
                <c:ptCount val="1"/>
                <c:pt idx="0">
                  <c:v>Опережение, грд 90-200°С</c:v>
                </c:pt>
              </c:strCache>
            </c:strRef>
          </c:tx>
          <c:marker>
            <c:symbol val="none"/>
          </c:marker>
          <c:cat>
            <c:numRef>
              <c:f>Лист5!$A$3:$A$23</c:f>
              <c:numCache>
                <c:formatCode>General</c:formatCode>
                <c:ptCount val="21"/>
                <c:pt idx="0">
                  <c:v>300</c:v>
                </c:pt>
                <c:pt idx="1">
                  <c:v>600</c:v>
                </c:pt>
                <c:pt idx="2">
                  <c:v>1200</c:v>
                </c:pt>
                <c:pt idx="3">
                  <c:v>1800</c:v>
                </c:pt>
                <c:pt idx="4">
                  <c:v>2400</c:v>
                </c:pt>
                <c:pt idx="5">
                  <c:v>3000</c:v>
                </c:pt>
                <c:pt idx="6">
                  <c:v>3600</c:v>
                </c:pt>
                <c:pt idx="7">
                  <c:v>4200</c:v>
                </c:pt>
                <c:pt idx="8">
                  <c:v>4800</c:v>
                </c:pt>
                <c:pt idx="9">
                  <c:v>5400</c:v>
                </c:pt>
                <c:pt idx="10">
                  <c:v>6000</c:v>
                </c:pt>
                <c:pt idx="11">
                  <c:v>6600</c:v>
                </c:pt>
                <c:pt idx="12">
                  <c:v>7200</c:v>
                </c:pt>
                <c:pt idx="13">
                  <c:v>7800</c:v>
                </c:pt>
                <c:pt idx="14">
                  <c:v>8400</c:v>
                </c:pt>
                <c:pt idx="15">
                  <c:v>8700</c:v>
                </c:pt>
                <c:pt idx="16">
                  <c:v>9000</c:v>
                </c:pt>
                <c:pt idx="17">
                  <c:v>9060</c:v>
                </c:pt>
                <c:pt idx="18">
                  <c:v>9120</c:v>
                </c:pt>
                <c:pt idx="19">
                  <c:v>9180</c:v>
                </c:pt>
                <c:pt idx="20">
                  <c:v>9240</c:v>
                </c:pt>
              </c:numCache>
            </c:numRef>
          </c:cat>
          <c:val>
            <c:numRef>
              <c:f>Лист5!$C$3:$C$23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-0.71999999999999753</c:v>
                </c:pt>
                <c:pt idx="3">
                  <c:v>-0.86400000000000066</c:v>
                </c:pt>
                <c:pt idx="4">
                  <c:v>9.2160000000000082</c:v>
                </c:pt>
                <c:pt idx="5">
                  <c:v>19.62</c:v>
                </c:pt>
                <c:pt idx="6">
                  <c:v>28.08</c:v>
                </c:pt>
                <c:pt idx="7">
                  <c:v>27.216000000000005</c:v>
                </c:pt>
                <c:pt idx="8">
                  <c:v>27.647999999999996</c:v>
                </c:pt>
                <c:pt idx="9">
                  <c:v>27.54</c:v>
                </c:pt>
                <c:pt idx="10">
                  <c:v>27.36</c:v>
                </c:pt>
                <c:pt idx="11">
                  <c:v>27.244799999999998</c:v>
                </c:pt>
                <c:pt idx="12">
                  <c:v>27.129599999999993</c:v>
                </c:pt>
                <c:pt idx="13">
                  <c:v>28.080000000000005</c:v>
                </c:pt>
                <c:pt idx="14">
                  <c:v>26.812800000000003</c:v>
                </c:pt>
                <c:pt idx="15">
                  <c:v>25.473599999999998</c:v>
                </c:pt>
                <c:pt idx="16">
                  <c:v>14.256000000000002</c:v>
                </c:pt>
                <c:pt idx="17">
                  <c:v>9.7848000000000006</c:v>
                </c:pt>
                <c:pt idx="18">
                  <c:v>0.65663999999999911</c:v>
                </c:pt>
                <c:pt idx="19">
                  <c:v>-5.9486399999999993</c:v>
                </c:pt>
                <c:pt idx="20">
                  <c:v>-11.309760000000001</c:v>
                </c:pt>
              </c:numCache>
            </c:numRef>
          </c:val>
        </c:ser>
        <c:marker val="1"/>
        <c:axId val="108911232"/>
        <c:axId val="109486848"/>
      </c:lineChart>
      <c:catAx>
        <c:axId val="108911232"/>
        <c:scaling>
          <c:orientation val="minMax"/>
        </c:scaling>
        <c:axPos val="b"/>
        <c:numFmt formatCode="General" sourceLinked="1"/>
        <c:tickLblPos val="nextTo"/>
        <c:crossAx val="109486848"/>
        <c:crosses val="autoZero"/>
        <c:auto val="1"/>
        <c:lblAlgn val="ctr"/>
        <c:lblOffset val="100"/>
      </c:catAx>
      <c:valAx>
        <c:axId val="109486848"/>
        <c:scaling>
          <c:orientation val="minMax"/>
        </c:scaling>
        <c:axPos val="l"/>
        <c:majorGridlines/>
        <c:numFmt formatCode="0.0" sourceLinked="1"/>
        <c:tickLblPos val="nextTo"/>
        <c:crossAx val="108911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0</xdr:row>
      <xdr:rowOff>121920</xdr:rowOff>
    </xdr:from>
    <xdr:to>
      <xdr:col>19</xdr:col>
      <xdr:colOff>76200</xdr:colOff>
      <xdr:row>32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opLeftCell="A3" workbookViewId="0">
      <selection activeCell="B14" sqref="B14"/>
    </sheetView>
  </sheetViews>
  <sheetFormatPr defaultRowHeight="14.4"/>
  <cols>
    <col min="1" max="1" width="17.33203125" customWidth="1"/>
    <col min="2" max="2" width="13.77734375" customWidth="1"/>
    <col min="3" max="3" width="16.6640625" customWidth="1"/>
  </cols>
  <sheetData>
    <row r="2" spans="1:3">
      <c r="A2" s="1" t="s">
        <v>0</v>
      </c>
    </row>
    <row r="3" spans="1:3">
      <c r="A3" s="1" t="s">
        <v>1</v>
      </c>
    </row>
    <row r="8" spans="1:3">
      <c r="A8" t="s">
        <v>54</v>
      </c>
      <c r="B8" t="s">
        <v>12</v>
      </c>
      <c r="C8" t="s">
        <v>13</v>
      </c>
    </row>
    <row r="9" spans="1:3">
      <c r="A9" t="s">
        <v>2</v>
      </c>
      <c r="B9" t="s">
        <v>14</v>
      </c>
      <c r="C9" t="s">
        <v>15</v>
      </c>
    </row>
    <row r="10" spans="1:3">
      <c r="A10" t="s">
        <v>3</v>
      </c>
      <c r="B10" t="s">
        <v>16</v>
      </c>
      <c r="C10" t="s">
        <v>17</v>
      </c>
    </row>
    <row r="11" spans="1:3">
      <c r="A11" t="s">
        <v>4</v>
      </c>
      <c r="B11" t="s">
        <v>18</v>
      </c>
      <c r="C11" t="s">
        <v>19</v>
      </c>
    </row>
    <row r="12" spans="1:3">
      <c r="A12" t="s">
        <v>5</v>
      </c>
      <c r="B12" t="s">
        <v>20</v>
      </c>
      <c r="C12" t="s">
        <v>21</v>
      </c>
    </row>
    <row r="13" spans="1:3">
      <c r="A13" t="s">
        <v>6</v>
      </c>
      <c r="B13" t="s">
        <v>22</v>
      </c>
      <c r="C13" t="s">
        <v>23</v>
      </c>
    </row>
    <row r="14" spans="1:3">
      <c r="A14" t="s">
        <v>7</v>
      </c>
      <c r="B14" t="s">
        <v>24</v>
      </c>
      <c r="C14" t="s">
        <v>25</v>
      </c>
    </row>
    <row r="15" spans="1:3">
      <c r="A15" t="s">
        <v>8</v>
      </c>
      <c r="B15" t="s">
        <v>26</v>
      </c>
      <c r="C15" t="s">
        <v>27</v>
      </c>
    </row>
    <row r="16" spans="1:3">
      <c r="A16" t="s">
        <v>9</v>
      </c>
      <c r="B16" t="s">
        <v>28</v>
      </c>
      <c r="C16" t="s">
        <v>29</v>
      </c>
    </row>
    <row r="17" spans="1:3">
      <c r="A17" t="s">
        <v>10</v>
      </c>
      <c r="B17" t="s">
        <v>30</v>
      </c>
      <c r="C17" t="s">
        <v>31</v>
      </c>
    </row>
    <row r="18" spans="1:3">
      <c r="A18" t="s">
        <v>11</v>
      </c>
      <c r="B18" t="s">
        <v>32</v>
      </c>
      <c r="C18" t="s">
        <v>33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2" sqref="A2:G24"/>
    </sheetView>
  </sheetViews>
  <sheetFormatPr defaultRowHeight="14.4"/>
  <cols>
    <col min="1" max="1" width="16.21875" customWidth="1"/>
    <col min="2" max="2" width="19.5546875" customWidth="1"/>
    <col min="3" max="3" width="29.21875" customWidth="1"/>
    <col min="4" max="4" width="20.109375" customWidth="1"/>
    <col min="5" max="5" width="28.6640625" customWidth="1"/>
    <col min="6" max="6" width="30.77734375" customWidth="1"/>
    <col min="7" max="7" width="27.109375" customWidth="1"/>
  </cols>
  <sheetData>
    <row r="1" spans="1:7">
      <c r="A1" t="s">
        <v>44</v>
      </c>
      <c r="B1" t="s">
        <v>45</v>
      </c>
    </row>
    <row r="2" spans="1:7">
      <c r="A2" t="s">
        <v>34</v>
      </c>
      <c r="B2" t="s">
        <v>35</v>
      </c>
      <c r="C2" t="s">
        <v>46</v>
      </c>
      <c r="D2" t="s">
        <v>36</v>
      </c>
      <c r="E2" t="s">
        <v>48</v>
      </c>
      <c r="F2" t="s">
        <v>47</v>
      </c>
      <c r="G2" t="s">
        <v>49</v>
      </c>
    </row>
    <row r="3" spans="1:7" s="2" customFormat="1">
      <c r="A3" s="2">
        <v>5</v>
      </c>
      <c r="B3" s="2">
        <f t="shared" ref="B3:B6" si="0">A3*60</f>
        <v>300</v>
      </c>
      <c r="C3" s="2">
        <v>0</v>
      </c>
      <c r="D3" s="2">
        <f>1/A3*1000</f>
        <v>200</v>
      </c>
    </row>
    <row r="4" spans="1:7" s="2" customFormat="1">
      <c r="A4" s="2">
        <v>10</v>
      </c>
      <c r="B4" s="2">
        <f t="shared" si="0"/>
        <v>600</v>
      </c>
      <c r="C4" s="2">
        <v>0</v>
      </c>
      <c r="D4" s="2">
        <f t="shared" ref="D4:D24" si="1">1/A4*1000</f>
        <v>100</v>
      </c>
    </row>
    <row r="5" spans="1:7" s="2" customFormat="1">
      <c r="A5" s="2">
        <v>20</v>
      </c>
      <c r="B5" s="2">
        <f t="shared" si="0"/>
        <v>1200</v>
      </c>
      <c r="C5" s="2">
        <v>0</v>
      </c>
      <c r="D5" s="2">
        <f t="shared" si="1"/>
        <v>50</v>
      </c>
      <c r="E5" s="2">
        <f t="shared" ref="E5:E8" si="2">(C5)/D5*360</f>
        <v>0</v>
      </c>
      <c r="F5" s="2">
        <f>5.66-5.76</f>
        <v>-9.9999999999999645E-2</v>
      </c>
      <c r="G5" s="2">
        <f>F5/D5*360</f>
        <v>-0.71999999999999753</v>
      </c>
    </row>
    <row r="6" spans="1:7" s="3" customFormat="1">
      <c r="A6" s="3">
        <v>30</v>
      </c>
      <c r="B6" s="3">
        <f t="shared" si="0"/>
        <v>1800</v>
      </c>
      <c r="C6" s="3">
        <f>6.96-6.2</f>
        <v>0.75999999999999979</v>
      </c>
      <c r="D6" s="3">
        <f t="shared" si="1"/>
        <v>33.333333333333336</v>
      </c>
      <c r="E6" s="3">
        <f t="shared" si="2"/>
        <v>8.2079999999999966</v>
      </c>
      <c r="F6" s="3">
        <f>6.22-6.3</f>
        <v>-8.0000000000000071E-2</v>
      </c>
      <c r="G6" s="2">
        <f t="shared" ref="G6:G23" si="3">F6/D6*360</f>
        <v>-0.86400000000000066</v>
      </c>
    </row>
    <row r="7" spans="1:7" s="3" customFormat="1">
      <c r="A7" s="3">
        <v>40</v>
      </c>
      <c r="B7" s="3">
        <f t="shared" ref="B7:B24" si="4">A7*60</f>
        <v>2400</v>
      </c>
      <c r="C7" s="3">
        <f>5.2-3.64</f>
        <v>1.56</v>
      </c>
      <c r="D7" s="3">
        <f t="shared" si="1"/>
        <v>25</v>
      </c>
      <c r="E7" s="3">
        <f t="shared" si="2"/>
        <v>22.464000000000002</v>
      </c>
      <c r="F7" s="3">
        <f>5.2-4.56</f>
        <v>0.64000000000000057</v>
      </c>
      <c r="G7" s="2">
        <f t="shared" si="3"/>
        <v>9.2160000000000082</v>
      </c>
    </row>
    <row r="8" spans="1:7" s="3" customFormat="1">
      <c r="A8" s="3">
        <v>50</v>
      </c>
      <c r="B8" s="3">
        <f t="shared" si="4"/>
        <v>3000</v>
      </c>
      <c r="C8" s="3">
        <f>4.18-2.7</f>
        <v>1.4799999999999995</v>
      </c>
      <c r="D8" s="3">
        <f t="shared" si="1"/>
        <v>20</v>
      </c>
      <c r="E8" s="3">
        <f t="shared" si="2"/>
        <v>26.639999999999993</v>
      </c>
      <c r="F8" s="3">
        <f>2.48-1.39</f>
        <v>1.0900000000000001</v>
      </c>
      <c r="G8" s="2">
        <f t="shared" si="3"/>
        <v>19.62</v>
      </c>
    </row>
    <row r="9" spans="1:7" s="3" customFormat="1">
      <c r="A9" s="3">
        <v>60</v>
      </c>
      <c r="B9" s="3">
        <f t="shared" si="4"/>
        <v>3600</v>
      </c>
      <c r="C9" s="3">
        <f>3.46-2.18</f>
        <v>1.2799999999999998</v>
      </c>
      <c r="D9" s="3">
        <f t="shared" si="1"/>
        <v>16.666666666666668</v>
      </c>
      <c r="E9" s="3">
        <f>(C9)/D9*360</f>
        <v>27.647999999999993</v>
      </c>
      <c r="F9" s="3">
        <f>1.78-0.48</f>
        <v>1.3</v>
      </c>
      <c r="G9" s="2">
        <f t="shared" si="3"/>
        <v>28.08</v>
      </c>
    </row>
    <row r="10" spans="1:7" s="3" customFormat="1">
      <c r="A10" s="3">
        <v>70</v>
      </c>
      <c r="B10" s="3">
        <f t="shared" si="4"/>
        <v>4200</v>
      </c>
      <c r="C10" s="3">
        <f>2.99-1.91</f>
        <v>1.0800000000000003</v>
      </c>
      <c r="D10" s="3">
        <f t="shared" si="1"/>
        <v>14.285714285714285</v>
      </c>
      <c r="E10" s="3">
        <f t="shared" ref="E10:E23" si="5">(C10)/D10*360</f>
        <v>27.216000000000012</v>
      </c>
      <c r="F10" s="3">
        <f>1.58-0.5</f>
        <v>1.08</v>
      </c>
      <c r="G10" s="2">
        <f t="shared" si="3"/>
        <v>27.216000000000005</v>
      </c>
    </row>
    <row r="11" spans="1:7" s="3" customFormat="1">
      <c r="A11" s="3">
        <v>80</v>
      </c>
      <c r="B11" s="3">
        <f t="shared" si="4"/>
        <v>4800</v>
      </c>
      <c r="C11" s="3">
        <f>2.61-1.65</f>
        <v>0.96</v>
      </c>
      <c r="D11" s="3">
        <f t="shared" si="1"/>
        <v>12.5</v>
      </c>
      <c r="E11" s="3">
        <f t="shared" si="5"/>
        <v>27.647999999999996</v>
      </c>
      <c r="F11" s="3">
        <f>1.46-0.5</f>
        <v>0.96</v>
      </c>
      <c r="G11" s="2">
        <f t="shared" si="3"/>
        <v>27.647999999999996</v>
      </c>
    </row>
    <row r="12" spans="1:7" s="3" customFormat="1">
      <c r="A12" s="3">
        <v>90</v>
      </c>
      <c r="B12" s="3">
        <f t="shared" si="4"/>
        <v>5400</v>
      </c>
      <c r="C12" s="3">
        <f>2.32-1.47</f>
        <v>0.84999999999999987</v>
      </c>
      <c r="D12" s="3">
        <f t="shared" si="1"/>
        <v>11.111111111111111</v>
      </c>
      <c r="E12" s="3">
        <f t="shared" si="5"/>
        <v>27.539999999999996</v>
      </c>
      <c r="F12" s="3">
        <v>0.85</v>
      </c>
      <c r="G12" s="2">
        <f t="shared" si="3"/>
        <v>27.54</v>
      </c>
    </row>
    <row r="13" spans="1:7" s="3" customFormat="1">
      <c r="A13" s="3">
        <v>100</v>
      </c>
      <c r="B13" s="3">
        <f t="shared" si="4"/>
        <v>6000</v>
      </c>
      <c r="C13" s="3">
        <f>2.08-1.31</f>
        <v>0.77</v>
      </c>
      <c r="D13" s="3">
        <f t="shared" si="1"/>
        <v>10</v>
      </c>
      <c r="E13" s="3">
        <f t="shared" si="5"/>
        <v>27.72</v>
      </c>
      <c r="F13" s="3">
        <f>1.26-0.5</f>
        <v>0.76</v>
      </c>
      <c r="G13" s="2">
        <f t="shared" si="3"/>
        <v>27.36</v>
      </c>
    </row>
    <row r="14" spans="1:7" s="3" customFormat="1">
      <c r="A14" s="3">
        <v>110</v>
      </c>
      <c r="B14" s="3">
        <f t="shared" si="4"/>
        <v>6600</v>
      </c>
      <c r="C14" s="3">
        <f>1.89-1.19</f>
        <v>0.7</v>
      </c>
      <c r="D14" s="3">
        <f t="shared" si="1"/>
        <v>9.0909090909090899</v>
      </c>
      <c r="E14" s="3">
        <f t="shared" si="5"/>
        <v>27.72</v>
      </c>
      <c r="F14" s="3">
        <f>0.888-0.2</f>
        <v>0.68799999999999994</v>
      </c>
      <c r="G14" s="2">
        <f t="shared" si="3"/>
        <v>27.244799999999998</v>
      </c>
    </row>
    <row r="15" spans="1:7" s="3" customFormat="1">
      <c r="A15" s="3">
        <v>120</v>
      </c>
      <c r="B15" s="3">
        <f t="shared" si="4"/>
        <v>7200</v>
      </c>
      <c r="C15" s="3">
        <f>1.18-0.556</f>
        <v>0.62399999999999989</v>
      </c>
      <c r="D15" s="3">
        <f t="shared" si="1"/>
        <v>8.3333333333333339</v>
      </c>
      <c r="E15" s="3">
        <f t="shared" si="5"/>
        <v>26.956799999999991</v>
      </c>
      <c r="F15" s="3">
        <f>0.828-0.2</f>
        <v>0.62799999999999989</v>
      </c>
      <c r="G15" s="2">
        <f t="shared" si="3"/>
        <v>27.129599999999993</v>
      </c>
    </row>
    <row r="16" spans="1:7" s="3" customFormat="1">
      <c r="A16" s="3">
        <v>130</v>
      </c>
      <c r="B16" s="3">
        <f t="shared" si="4"/>
        <v>7800</v>
      </c>
      <c r="C16" s="3">
        <f>1.6-0.99</f>
        <v>0.6100000000000001</v>
      </c>
      <c r="D16" s="3">
        <f t="shared" si="1"/>
        <v>7.6923076923076925</v>
      </c>
      <c r="E16" s="3">
        <f t="shared" si="5"/>
        <v>28.548000000000002</v>
      </c>
      <c r="F16" s="3">
        <f>0.8-0.2</f>
        <v>0.60000000000000009</v>
      </c>
      <c r="G16" s="2">
        <f t="shared" si="3"/>
        <v>28.080000000000005</v>
      </c>
    </row>
    <row r="17" spans="1:7" s="3" customFormat="1">
      <c r="A17" s="3">
        <v>140</v>
      </c>
      <c r="B17" s="3">
        <f t="shared" si="4"/>
        <v>8400</v>
      </c>
      <c r="C17" s="3">
        <f>1.48-0.94</f>
        <v>0.54</v>
      </c>
      <c r="D17" s="3">
        <f t="shared" si="1"/>
        <v>7.1428571428571423</v>
      </c>
      <c r="E17" s="3">
        <f t="shared" si="5"/>
        <v>27.216000000000005</v>
      </c>
      <c r="F17" s="3">
        <f>0.732-0.2</f>
        <v>0.53200000000000003</v>
      </c>
      <c r="G17" s="2">
        <f t="shared" si="3"/>
        <v>26.812800000000003</v>
      </c>
    </row>
    <row r="18" spans="1:7" s="3" customFormat="1">
      <c r="A18" s="3">
        <v>145</v>
      </c>
      <c r="B18" s="3">
        <f t="shared" si="4"/>
        <v>8700</v>
      </c>
      <c r="C18" s="3">
        <f>1.41-0.91</f>
        <v>0.49999999999999989</v>
      </c>
      <c r="D18" s="3">
        <f t="shared" ref="D18" si="6">1/A18*1000</f>
        <v>6.8965517241379306</v>
      </c>
      <c r="E18" s="3">
        <f t="shared" ref="E18" si="7">(C18)/D18*360</f>
        <v>26.099999999999998</v>
      </c>
      <c r="F18" s="3">
        <f>0.688-0.2</f>
        <v>0.48799999999999993</v>
      </c>
      <c r="G18" s="2">
        <f t="shared" si="3"/>
        <v>25.473599999999998</v>
      </c>
    </row>
    <row r="19" spans="1:7" s="4" customFormat="1">
      <c r="A19" s="4">
        <v>150</v>
      </c>
      <c r="B19" s="4">
        <f t="shared" si="4"/>
        <v>9000</v>
      </c>
      <c r="C19" s="4">
        <f>1.37-1.11</f>
        <v>0.26</v>
      </c>
      <c r="D19" s="4">
        <f t="shared" si="1"/>
        <v>6.666666666666667</v>
      </c>
      <c r="E19" s="4">
        <f t="shared" si="5"/>
        <v>14.04</v>
      </c>
      <c r="F19" s="4">
        <f>0.464-0.2</f>
        <v>0.26400000000000001</v>
      </c>
      <c r="G19" s="2">
        <f t="shared" si="3"/>
        <v>14.256000000000002</v>
      </c>
    </row>
    <row r="20" spans="1:7" s="4" customFormat="1">
      <c r="A20" s="4">
        <v>151</v>
      </c>
      <c r="B20" s="4">
        <f t="shared" si="4"/>
        <v>9060</v>
      </c>
      <c r="C20" s="4">
        <f>1.26-1.08</f>
        <v>0.17999999999999994</v>
      </c>
      <c r="D20" s="4">
        <f t="shared" si="1"/>
        <v>6.6225165562913908</v>
      </c>
      <c r="E20" s="4">
        <f t="shared" si="5"/>
        <v>9.7847999999999953</v>
      </c>
      <c r="F20" s="4">
        <f>0.38-0.2</f>
        <v>0.18</v>
      </c>
      <c r="G20" s="2">
        <f t="shared" si="3"/>
        <v>9.7848000000000006</v>
      </c>
    </row>
    <row r="21" spans="1:7" s="4" customFormat="1">
      <c r="A21" s="4">
        <v>152</v>
      </c>
      <c r="B21" s="4">
        <f t="shared" si="4"/>
        <v>9120</v>
      </c>
      <c r="C21" s="4">
        <f>1.25-1.22</f>
        <v>3.0000000000000027E-2</v>
      </c>
      <c r="D21" s="4">
        <f t="shared" si="1"/>
        <v>6.5789473684210522</v>
      </c>
      <c r="E21" s="4">
        <f t="shared" si="5"/>
        <v>1.6416000000000015</v>
      </c>
      <c r="F21" s="4">
        <f>0.212-0.2</f>
        <v>1.1999999999999983E-2</v>
      </c>
      <c r="G21" s="2">
        <f t="shared" si="3"/>
        <v>0.65663999999999911</v>
      </c>
    </row>
    <row r="22" spans="1:7" s="4" customFormat="1">
      <c r="A22" s="4">
        <v>153</v>
      </c>
      <c r="B22" s="4">
        <f t="shared" si="4"/>
        <v>9180</v>
      </c>
      <c r="C22" s="4">
        <f>1.24-1.36</f>
        <v>-0.12000000000000011</v>
      </c>
      <c r="D22" s="4">
        <f t="shared" si="1"/>
        <v>6.5359477124183005</v>
      </c>
      <c r="E22" s="4">
        <f t="shared" si="5"/>
        <v>-6.6096000000000057</v>
      </c>
      <c r="F22" s="4">
        <f>0.2-0.308</f>
        <v>-0.10799999999999998</v>
      </c>
      <c r="G22" s="2">
        <f t="shared" si="3"/>
        <v>-5.9486399999999993</v>
      </c>
    </row>
    <row r="23" spans="1:7" s="4" customFormat="1">
      <c r="A23" s="4">
        <v>154</v>
      </c>
      <c r="B23" s="4">
        <f t="shared" si="4"/>
        <v>9240</v>
      </c>
      <c r="C23" s="4">
        <f>1.35-1.56</f>
        <v>-0.20999999999999996</v>
      </c>
      <c r="D23" s="4">
        <f t="shared" si="1"/>
        <v>6.4935064935064943</v>
      </c>
      <c r="E23" s="4">
        <f t="shared" si="5"/>
        <v>-11.642399999999999</v>
      </c>
      <c r="F23" s="4">
        <f>0.2-0.404</f>
        <v>-0.20400000000000001</v>
      </c>
      <c r="G23" s="2">
        <f t="shared" si="3"/>
        <v>-11.309760000000001</v>
      </c>
    </row>
    <row r="24" spans="1:7" s="5" customFormat="1">
      <c r="A24" s="5">
        <v>155</v>
      </c>
      <c r="B24" s="5">
        <f t="shared" si="4"/>
        <v>9300</v>
      </c>
      <c r="C24" s="5" t="s">
        <v>37</v>
      </c>
      <c r="D24" s="5">
        <f t="shared" si="1"/>
        <v>6.4516129032258061</v>
      </c>
      <c r="F24" s="5" t="s">
        <v>37</v>
      </c>
    </row>
    <row r="28" spans="1:7">
      <c r="B28" t="s">
        <v>38</v>
      </c>
      <c r="C28" t="s">
        <v>39</v>
      </c>
      <c r="D28" t="s">
        <v>40</v>
      </c>
      <c r="E28" t="s">
        <v>41</v>
      </c>
      <c r="F28" t="s">
        <v>42</v>
      </c>
    </row>
    <row r="29" spans="1:7">
      <c r="B29" t="s">
        <v>43</v>
      </c>
      <c r="C29">
        <v>22.9</v>
      </c>
      <c r="D29">
        <v>15.3</v>
      </c>
      <c r="E29">
        <v>1.6</v>
      </c>
      <c r="F29">
        <v>-52.2</v>
      </c>
    </row>
    <row r="31" spans="1:7">
      <c r="D31">
        <f>C29-D29</f>
        <v>7.5999999999999979</v>
      </c>
      <c r="E31">
        <f>D29-E29</f>
        <v>13.700000000000001</v>
      </c>
      <c r="F31">
        <f>E29-F29</f>
        <v>53.800000000000004</v>
      </c>
    </row>
    <row r="32" spans="1:7">
      <c r="D32">
        <f>D31/360*100</f>
        <v>2.1111111111111103</v>
      </c>
      <c r="E32">
        <f>E31/360*100</f>
        <v>3.8055555555555558</v>
      </c>
      <c r="F32">
        <f>F31/360*100</f>
        <v>14.944444444444446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workbookViewId="0">
      <selection activeCell="B2" sqref="B2:G24"/>
    </sheetView>
  </sheetViews>
  <sheetFormatPr defaultRowHeight="14.4"/>
  <cols>
    <col min="1" max="1" width="11.44140625" customWidth="1"/>
    <col min="3" max="3" width="21.21875" customWidth="1"/>
    <col min="4" max="4" width="9.77734375" customWidth="1"/>
    <col min="5" max="5" width="22.88671875" style="6" customWidth="1"/>
    <col min="6" max="6" width="24.109375" customWidth="1"/>
    <col min="7" max="7" width="22.77734375" style="6" customWidth="1"/>
  </cols>
  <sheetData>
    <row r="2" spans="1:7">
      <c r="A2" t="s">
        <v>34</v>
      </c>
      <c r="B2" t="s">
        <v>35</v>
      </c>
      <c r="C2" t="s">
        <v>53</v>
      </c>
      <c r="D2" t="s">
        <v>36</v>
      </c>
      <c r="E2" s="6" t="s">
        <v>50</v>
      </c>
      <c r="F2" t="s">
        <v>52</v>
      </c>
      <c r="G2" s="6" t="s">
        <v>51</v>
      </c>
    </row>
    <row r="3" spans="1:7">
      <c r="A3" s="2">
        <v>5</v>
      </c>
      <c r="B3" s="2">
        <f t="shared" ref="B3:B24" si="0">A3*60</f>
        <v>300</v>
      </c>
      <c r="C3" s="2">
        <v>0</v>
      </c>
      <c r="D3" s="2">
        <f>1/A3*1000</f>
        <v>200</v>
      </c>
      <c r="E3" s="9">
        <f t="shared" ref="E3:E4" si="1">(C3)/D3*360</f>
        <v>0</v>
      </c>
      <c r="F3" s="3">
        <f t="shared" ref="F3:F4" si="2">5.66-5.76</f>
        <v>-9.9999999999999645E-2</v>
      </c>
      <c r="G3" s="7"/>
    </row>
    <row r="4" spans="1:7">
      <c r="A4" s="2">
        <v>10</v>
      </c>
      <c r="B4" s="2">
        <f t="shared" si="0"/>
        <v>600</v>
      </c>
      <c r="C4" s="2">
        <v>0</v>
      </c>
      <c r="D4" s="2">
        <f t="shared" ref="D4:D24" si="3">1/A4*1000</f>
        <v>100</v>
      </c>
      <c r="E4" s="9">
        <f t="shared" si="1"/>
        <v>0</v>
      </c>
      <c r="F4" s="3">
        <f t="shared" si="2"/>
        <v>-9.9999999999999645E-2</v>
      </c>
      <c r="G4" s="7"/>
    </row>
    <row r="5" spans="1:7">
      <c r="A5" s="3">
        <v>20</v>
      </c>
      <c r="B5" s="3">
        <f t="shared" si="0"/>
        <v>1200</v>
      </c>
      <c r="C5" s="3">
        <v>0</v>
      </c>
      <c r="D5" s="3">
        <f t="shared" si="3"/>
        <v>50</v>
      </c>
      <c r="E5" s="9">
        <f t="shared" ref="E5:E8" si="4">(C5)/D5*360</f>
        <v>0</v>
      </c>
      <c r="F5" s="3">
        <f>5.66-5.76</f>
        <v>-9.9999999999999645E-2</v>
      </c>
      <c r="G5" s="7">
        <f>F5/D5*360</f>
        <v>-0.71999999999999753</v>
      </c>
    </row>
    <row r="6" spans="1:7">
      <c r="A6" s="3">
        <v>30</v>
      </c>
      <c r="B6" s="3">
        <f t="shared" si="0"/>
        <v>1800</v>
      </c>
      <c r="C6" s="3">
        <f>6.96-6.2</f>
        <v>0.75999999999999979</v>
      </c>
      <c r="D6" s="3">
        <f t="shared" si="3"/>
        <v>33.333333333333336</v>
      </c>
      <c r="E6" s="9">
        <f t="shared" si="4"/>
        <v>8.2079999999999966</v>
      </c>
      <c r="F6" s="3">
        <f>6.22-6.3</f>
        <v>-8.0000000000000071E-2</v>
      </c>
      <c r="G6" s="7">
        <f t="shared" ref="G6:G23" si="5">F6/D6*360</f>
        <v>-0.86400000000000066</v>
      </c>
    </row>
    <row r="7" spans="1:7">
      <c r="A7" s="3">
        <v>40</v>
      </c>
      <c r="B7" s="3">
        <f t="shared" si="0"/>
        <v>2400</v>
      </c>
      <c r="C7" s="3">
        <f>5.2-3.64</f>
        <v>1.56</v>
      </c>
      <c r="D7" s="3">
        <f t="shared" si="3"/>
        <v>25</v>
      </c>
      <c r="E7" s="9">
        <f t="shared" si="4"/>
        <v>22.464000000000002</v>
      </c>
      <c r="F7" s="3">
        <f>5.2-4.56</f>
        <v>0.64000000000000057</v>
      </c>
      <c r="G7" s="7">
        <f t="shared" si="5"/>
        <v>9.2160000000000082</v>
      </c>
    </row>
    <row r="8" spans="1:7">
      <c r="A8" s="3">
        <v>50</v>
      </c>
      <c r="B8" s="3">
        <f t="shared" si="0"/>
        <v>3000</v>
      </c>
      <c r="C8" s="3">
        <f>4.18-2.7</f>
        <v>1.4799999999999995</v>
      </c>
      <c r="D8" s="3">
        <f t="shared" si="3"/>
        <v>20</v>
      </c>
      <c r="E8" s="9">
        <f t="shared" si="4"/>
        <v>26.639999999999993</v>
      </c>
      <c r="F8" s="3">
        <f>2.48-1.39</f>
        <v>1.0900000000000001</v>
      </c>
      <c r="G8" s="7">
        <f t="shared" si="5"/>
        <v>19.62</v>
      </c>
    </row>
    <row r="9" spans="1:7">
      <c r="A9" s="3">
        <v>60</v>
      </c>
      <c r="B9" s="3">
        <f t="shared" si="0"/>
        <v>3600</v>
      </c>
      <c r="C9" s="3">
        <f>3.46-2.18</f>
        <v>1.2799999999999998</v>
      </c>
      <c r="D9" s="3">
        <f t="shared" si="3"/>
        <v>16.666666666666668</v>
      </c>
      <c r="E9" s="9">
        <f>(C9)/D9*360</f>
        <v>27.647999999999993</v>
      </c>
      <c r="F9" s="3">
        <f>1.78-0.48</f>
        <v>1.3</v>
      </c>
      <c r="G9" s="7">
        <f t="shared" si="5"/>
        <v>28.08</v>
      </c>
    </row>
    <row r="10" spans="1:7">
      <c r="A10" s="3">
        <v>70</v>
      </c>
      <c r="B10" s="3">
        <f t="shared" si="0"/>
        <v>4200</v>
      </c>
      <c r="C10" s="3">
        <f>2.99-1.91</f>
        <v>1.0800000000000003</v>
      </c>
      <c r="D10" s="3">
        <f t="shared" si="3"/>
        <v>14.285714285714285</v>
      </c>
      <c r="E10" s="9">
        <f t="shared" ref="E10:E23" si="6">(C10)/D10*360</f>
        <v>27.216000000000012</v>
      </c>
      <c r="F10" s="3">
        <f>1.58-0.5</f>
        <v>1.08</v>
      </c>
      <c r="G10" s="7">
        <f t="shared" si="5"/>
        <v>27.216000000000005</v>
      </c>
    </row>
    <row r="11" spans="1:7">
      <c r="A11" s="3">
        <v>80</v>
      </c>
      <c r="B11" s="3">
        <f t="shared" si="0"/>
        <v>4800</v>
      </c>
      <c r="C11" s="3">
        <f>2.61-1.65</f>
        <v>0.96</v>
      </c>
      <c r="D11" s="3">
        <f t="shared" si="3"/>
        <v>12.5</v>
      </c>
      <c r="E11" s="9">
        <f t="shared" si="6"/>
        <v>27.647999999999996</v>
      </c>
      <c r="F11" s="3">
        <f>1.46-0.5</f>
        <v>0.96</v>
      </c>
      <c r="G11" s="7">
        <f t="shared" si="5"/>
        <v>27.647999999999996</v>
      </c>
    </row>
    <row r="12" spans="1:7">
      <c r="A12" s="3">
        <v>90</v>
      </c>
      <c r="B12" s="3">
        <f t="shared" si="0"/>
        <v>5400</v>
      </c>
      <c r="C12" s="3">
        <f>2.32-1.47</f>
        <v>0.84999999999999987</v>
      </c>
      <c r="D12" s="3">
        <f t="shared" si="3"/>
        <v>11.111111111111111</v>
      </c>
      <c r="E12" s="9">
        <f t="shared" si="6"/>
        <v>27.539999999999996</v>
      </c>
      <c r="F12" s="3">
        <v>0.85</v>
      </c>
      <c r="G12" s="7">
        <f t="shared" si="5"/>
        <v>27.54</v>
      </c>
    </row>
    <row r="13" spans="1:7">
      <c r="A13" s="3">
        <v>100</v>
      </c>
      <c r="B13" s="3">
        <f t="shared" si="0"/>
        <v>6000</v>
      </c>
      <c r="C13" s="3">
        <f>2.08-1.31</f>
        <v>0.77</v>
      </c>
      <c r="D13" s="3">
        <f t="shared" si="3"/>
        <v>10</v>
      </c>
      <c r="E13" s="9">
        <f t="shared" si="6"/>
        <v>27.72</v>
      </c>
      <c r="F13" s="3">
        <f>1.26-0.5</f>
        <v>0.76</v>
      </c>
      <c r="G13" s="7">
        <f t="shared" si="5"/>
        <v>27.36</v>
      </c>
    </row>
    <row r="14" spans="1:7">
      <c r="A14" s="3">
        <v>110</v>
      </c>
      <c r="B14" s="3">
        <f t="shared" si="0"/>
        <v>6600</v>
      </c>
      <c r="C14" s="3">
        <f>1.89-1.19</f>
        <v>0.7</v>
      </c>
      <c r="D14" s="3">
        <f t="shared" si="3"/>
        <v>9.0909090909090899</v>
      </c>
      <c r="E14" s="9">
        <f t="shared" si="6"/>
        <v>27.72</v>
      </c>
      <c r="F14" s="3">
        <f>0.888-0.2</f>
        <v>0.68799999999999994</v>
      </c>
      <c r="G14" s="7">
        <f t="shared" si="5"/>
        <v>27.244799999999998</v>
      </c>
    </row>
    <row r="15" spans="1:7">
      <c r="A15" s="3">
        <v>120</v>
      </c>
      <c r="B15" s="3">
        <f t="shared" si="0"/>
        <v>7200</v>
      </c>
      <c r="C15" s="3">
        <f>1.18-0.556</f>
        <v>0.62399999999999989</v>
      </c>
      <c r="D15" s="3">
        <f t="shared" si="3"/>
        <v>8.3333333333333339</v>
      </c>
      <c r="E15" s="9">
        <f t="shared" si="6"/>
        <v>26.956799999999991</v>
      </c>
      <c r="F15" s="3">
        <f>0.828-0.2</f>
        <v>0.62799999999999989</v>
      </c>
      <c r="G15" s="7">
        <f t="shared" si="5"/>
        <v>27.129599999999993</v>
      </c>
    </row>
    <row r="16" spans="1:7">
      <c r="A16" s="3">
        <v>130</v>
      </c>
      <c r="B16" s="3">
        <f t="shared" si="0"/>
        <v>7800</v>
      </c>
      <c r="C16" s="3">
        <f>1.6-0.99</f>
        <v>0.6100000000000001</v>
      </c>
      <c r="D16" s="3">
        <f t="shared" si="3"/>
        <v>7.6923076923076925</v>
      </c>
      <c r="E16" s="9">
        <f t="shared" si="6"/>
        <v>28.548000000000002</v>
      </c>
      <c r="F16" s="3">
        <f>0.8-0.2</f>
        <v>0.60000000000000009</v>
      </c>
      <c r="G16" s="7">
        <f t="shared" si="5"/>
        <v>28.080000000000005</v>
      </c>
    </row>
    <row r="17" spans="1:7">
      <c r="A17" s="3">
        <v>140</v>
      </c>
      <c r="B17" s="3">
        <f t="shared" si="0"/>
        <v>8400</v>
      </c>
      <c r="C17" s="3">
        <f>1.48-0.94</f>
        <v>0.54</v>
      </c>
      <c r="D17" s="3">
        <f t="shared" si="3"/>
        <v>7.1428571428571423</v>
      </c>
      <c r="E17" s="9">
        <f t="shared" si="6"/>
        <v>27.216000000000005</v>
      </c>
      <c r="F17" s="3">
        <f>0.732-0.2</f>
        <v>0.53200000000000003</v>
      </c>
      <c r="G17" s="7">
        <f t="shared" si="5"/>
        <v>26.812800000000003</v>
      </c>
    </row>
    <row r="18" spans="1:7">
      <c r="A18" s="3">
        <v>145</v>
      </c>
      <c r="B18" s="3">
        <f t="shared" si="0"/>
        <v>8700</v>
      </c>
      <c r="C18" s="3">
        <f>1.41-0.91</f>
        <v>0.49999999999999989</v>
      </c>
      <c r="D18" s="3">
        <f t="shared" si="3"/>
        <v>6.8965517241379306</v>
      </c>
      <c r="E18" s="9">
        <f t="shared" si="6"/>
        <v>26.099999999999998</v>
      </c>
      <c r="F18" s="3">
        <f>0.688-0.2</f>
        <v>0.48799999999999993</v>
      </c>
      <c r="G18" s="7">
        <f t="shared" si="5"/>
        <v>25.473599999999998</v>
      </c>
    </row>
    <row r="19" spans="1:7">
      <c r="A19" s="5">
        <v>150</v>
      </c>
      <c r="B19" s="5">
        <f t="shared" si="0"/>
        <v>9000</v>
      </c>
      <c r="C19" s="5">
        <f>1.37-1.11</f>
        <v>0.26</v>
      </c>
      <c r="D19" s="5">
        <f t="shared" si="3"/>
        <v>6.666666666666667</v>
      </c>
      <c r="E19" s="8">
        <f t="shared" si="6"/>
        <v>14.04</v>
      </c>
      <c r="F19" s="5">
        <f>0.464-0.2</f>
        <v>0.26400000000000001</v>
      </c>
      <c r="G19" s="8">
        <f t="shared" si="5"/>
        <v>14.256000000000002</v>
      </c>
    </row>
    <row r="20" spans="1:7">
      <c r="A20" s="5">
        <v>151</v>
      </c>
      <c r="B20" s="5">
        <f t="shared" si="0"/>
        <v>9060</v>
      </c>
      <c r="C20" s="5">
        <f>1.26-1.08</f>
        <v>0.17999999999999994</v>
      </c>
      <c r="D20" s="5">
        <f t="shared" si="3"/>
        <v>6.6225165562913908</v>
      </c>
      <c r="E20" s="8">
        <f t="shared" si="6"/>
        <v>9.7847999999999953</v>
      </c>
      <c r="F20" s="5">
        <f>0.38-0.2</f>
        <v>0.18</v>
      </c>
      <c r="G20" s="8">
        <f t="shared" si="5"/>
        <v>9.7848000000000006</v>
      </c>
    </row>
    <row r="21" spans="1:7">
      <c r="A21" s="5">
        <v>152</v>
      </c>
      <c r="B21" s="5">
        <f t="shared" si="0"/>
        <v>9120</v>
      </c>
      <c r="C21" s="5">
        <f>1.25-1.22</f>
        <v>3.0000000000000027E-2</v>
      </c>
      <c r="D21" s="5">
        <f t="shared" si="3"/>
        <v>6.5789473684210522</v>
      </c>
      <c r="E21" s="8">
        <f t="shared" si="6"/>
        <v>1.6416000000000015</v>
      </c>
      <c r="F21" s="5">
        <f>0.212-0.2</f>
        <v>1.1999999999999983E-2</v>
      </c>
      <c r="G21" s="8">
        <f t="shared" si="5"/>
        <v>0.65663999999999911</v>
      </c>
    </row>
    <row r="22" spans="1:7">
      <c r="A22" s="5">
        <v>153</v>
      </c>
      <c r="B22" s="5">
        <f t="shared" si="0"/>
        <v>9180</v>
      </c>
      <c r="C22" s="5">
        <f>1.24-1.36</f>
        <v>-0.12000000000000011</v>
      </c>
      <c r="D22" s="5">
        <f t="shared" si="3"/>
        <v>6.5359477124183005</v>
      </c>
      <c r="E22" s="8">
        <f t="shared" si="6"/>
        <v>-6.6096000000000057</v>
      </c>
      <c r="F22" s="5">
        <f>0.2-0.308</f>
        <v>-0.10799999999999998</v>
      </c>
      <c r="G22" s="8">
        <f t="shared" si="5"/>
        <v>-5.9486399999999993</v>
      </c>
    </row>
    <row r="23" spans="1:7">
      <c r="A23" s="5">
        <v>154</v>
      </c>
      <c r="B23" s="5">
        <f t="shared" si="0"/>
        <v>9240</v>
      </c>
      <c r="C23" s="5">
        <f>1.35-1.56</f>
        <v>-0.20999999999999996</v>
      </c>
      <c r="D23" s="5">
        <f t="shared" si="3"/>
        <v>6.4935064935064943</v>
      </c>
      <c r="E23" s="8">
        <f t="shared" si="6"/>
        <v>-11.642399999999999</v>
      </c>
      <c r="F23" s="5">
        <f>0.2-0.404</f>
        <v>-0.20400000000000001</v>
      </c>
      <c r="G23" s="8">
        <f t="shared" si="5"/>
        <v>-11.309760000000001</v>
      </c>
    </row>
    <row r="24" spans="1:7">
      <c r="A24" s="4">
        <v>155</v>
      </c>
      <c r="B24" s="4">
        <f t="shared" si="0"/>
        <v>9300</v>
      </c>
      <c r="C24" s="4" t="s">
        <v>37</v>
      </c>
      <c r="D24" s="4">
        <f t="shared" si="3"/>
        <v>6.4516129032258061</v>
      </c>
      <c r="E24" s="4" t="s">
        <v>37</v>
      </c>
      <c r="F24" s="4" t="s">
        <v>37</v>
      </c>
      <c r="G24" s="4" t="s">
        <v>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4"/>
  <sheetViews>
    <sheetView tabSelected="1" workbookViewId="0">
      <selection activeCell="B27" sqref="B27"/>
    </sheetView>
  </sheetViews>
  <sheetFormatPr defaultRowHeight="14.4"/>
  <cols>
    <col min="1" max="1" width="11.5546875" customWidth="1"/>
    <col min="2" max="2" width="21.21875" customWidth="1"/>
    <col min="3" max="3" width="23.21875" customWidth="1"/>
  </cols>
  <sheetData>
    <row r="2" spans="1:3">
      <c r="A2" t="s">
        <v>35</v>
      </c>
      <c r="B2" s="6" t="s">
        <v>50</v>
      </c>
      <c r="C2" s="6" t="s">
        <v>51</v>
      </c>
    </row>
    <row r="3" spans="1:3">
      <c r="A3" s="2">
        <v>300</v>
      </c>
      <c r="B3" s="9">
        <v>0</v>
      </c>
      <c r="C3" s="7">
        <v>0</v>
      </c>
    </row>
    <row r="4" spans="1:3">
      <c r="A4" s="2">
        <v>600</v>
      </c>
      <c r="B4" s="9">
        <v>0</v>
      </c>
      <c r="C4" s="7">
        <v>0</v>
      </c>
    </row>
    <row r="5" spans="1:3">
      <c r="A5" s="3">
        <v>1200</v>
      </c>
      <c r="B5" s="9">
        <v>0</v>
      </c>
      <c r="C5" s="7">
        <v>-0.71999999999999753</v>
      </c>
    </row>
    <row r="6" spans="1:3">
      <c r="A6" s="3">
        <v>1800</v>
      </c>
      <c r="B6" s="9">
        <v>8.2079999999999966</v>
      </c>
      <c r="C6" s="7">
        <v>-0.86400000000000066</v>
      </c>
    </row>
    <row r="7" spans="1:3">
      <c r="A7" s="3">
        <v>2400</v>
      </c>
      <c r="B7" s="9">
        <v>22.464000000000002</v>
      </c>
      <c r="C7" s="7">
        <v>9.2160000000000082</v>
      </c>
    </row>
    <row r="8" spans="1:3">
      <c r="A8" s="3">
        <v>3000</v>
      </c>
      <c r="B8" s="9">
        <v>26.639999999999993</v>
      </c>
      <c r="C8" s="7">
        <v>19.62</v>
      </c>
    </row>
    <row r="9" spans="1:3">
      <c r="A9" s="3">
        <v>3600</v>
      </c>
      <c r="B9" s="9">
        <v>27.647999999999993</v>
      </c>
      <c r="C9" s="7">
        <v>28.08</v>
      </c>
    </row>
    <row r="10" spans="1:3">
      <c r="A10" s="3">
        <v>4200</v>
      </c>
      <c r="B10" s="9">
        <v>27.216000000000012</v>
      </c>
      <c r="C10" s="7">
        <v>27.216000000000005</v>
      </c>
    </row>
    <row r="11" spans="1:3">
      <c r="A11" s="3">
        <v>4800</v>
      </c>
      <c r="B11" s="9">
        <v>27.647999999999996</v>
      </c>
      <c r="C11" s="7">
        <v>27.647999999999996</v>
      </c>
    </row>
    <row r="12" spans="1:3">
      <c r="A12" s="3">
        <v>5400</v>
      </c>
      <c r="B12" s="9">
        <v>27.539999999999996</v>
      </c>
      <c r="C12" s="7">
        <v>27.54</v>
      </c>
    </row>
    <row r="13" spans="1:3">
      <c r="A13" s="3">
        <v>6000</v>
      </c>
      <c r="B13" s="9">
        <v>27.72</v>
      </c>
      <c r="C13" s="7">
        <v>27.36</v>
      </c>
    </row>
    <row r="14" spans="1:3">
      <c r="A14" s="3">
        <v>6600</v>
      </c>
      <c r="B14" s="9">
        <v>27.72</v>
      </c>
      <c r="C14" s="7">
        <v>27.244799999999998</v>
      </c>
    </row>
    <row r="15" spans="1:3">
      <c r="A15" s="3">
        <v>7200</v>
      </c>
      <c r="B15" s="9">
        <v>26.956799999999991</v>
      </c>
      <c r="C15" s="7">
        <v>27.129599999999993</v>
      </c>
    </row>
    <row r="16" spans="1:3">
      <c r="A16" s="3">
        <v>7800</v>
      </c>
      <c r="B16" s="9">
        <v>28.548000000000002</v>
      </c>
      <c r="C16" s="7">
        <v>28.080000000000005</v>
      </c>
    </row>
    <row r="17" spans="1:3">
      <c r="A17" s="3">
        <v>8400</v>
      </c>
      <c r="B17" s="9">
        <v>27.216000000000005</v>
      </c>
      <c r="C17" s="7">
        <v>26.812800000000003</v>
      </c>
    </row>
    <row r="18" spans="1:3">
      <c r="A18" s="3">
        <v>8700</v>
      </c>
      <c r="B18" s="9">
        <v>26.099999999999998</v>
      </c>
      <c r="C18" s="7">
        <v>25.473599999999998</v>
      </c>
    </row>
    <row r="19" spans="1:3">
      <c r="A19" s="5">
        <v>9000</v>
      </c>
      <c r="B19" s="8">
        <v>14.04</v>
      </c>
      <c r="C19" s="8">
        <v>14.256000000000002</v>
      </c>
    </row>
    <row r="20" spans="1:3">
      <c r="A20" s="5">
        <v>9060</v>
      </c>
      <c r="B20" s="8">
        <v>9.7847999999999953</v>
      </c>
      <c r="C20" s="8">
        <v>9.7848000000000006</v>
      </c>
    </row>
    <row r="21" spans="1:3">
      <c r="A21" s="5">
        <v>9120</v>
      </c>
      <c r="B21" s="8">
        <v>1.6416000000000015</v>
      </c>
      <c r="C21" s="8">
        <v>0.65663999999999911</v>
      </c>
    </row>
    <row r="22" spans="1:3">
      <c r="A22" s="5">
        <v>9180</v>
      </c>
      <c r="B22" s="8">
        <v>-6.6096000000000057</v>
      </c>
      <c r="C22" s="8">
        <v>-5.9486399999999993</v>
      </c>
    </row>
    <row r="23" spans="1:3">
      <c r="A23" s="5">
        <v>9240</v>
      </c>
      <c r="B23" s="8">
        <v>-11.642399999999999</v>
      </c>
      <c r="C23" s="8">
        <v>-11.309760000000001</v>
      </c>
    </row>
    <row r="24" spans="1:3">
      <c r="A24" s="4">
        <v>9300</v>
      </c>
      <c r="B24" s="4" t="s">
        <v>37</v>
      </c>
      <c r="C24" s="4" t="s">
        <v>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2023-08-11T20:16:18Z</dcterms:created>
  <dcterms:modified xsi:type="dcterms:W3CDTF">2023-09-12T20:29:11Z</dcterms:modified>
</cp:coreProperties>
</file>